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8"/>
  </bookViews>
  <sheets>
    <sheet name="Новикова 7" sheetId="1" r:id="rId1"/>
    <sheet name="Новикова 8" sheetId="2" r:id="rId2"/>
    <sheet name="Новикова 20" sheetId="3" r:id="rId3"/>
    <sheet name="Новикова 21" sheetId="4" r:id="rId4"/>
    <sheet name="Новикова 24" sheetId="5" r:id="rId5"/>
    <sheet name="Новикова 53" sheetId="6" r:id="rId6"/>
    <sheet name="Новикова 54" sheetId="7" r:id="rId7"/>
    <sheet name="Новикова 55" sheetId="8" r:id="rId8"/>
    <sheet name="Новикова 56" sheetId="9" r:id="rId9"/>
    <sheet name="Садовая 6" sheetId="10" r:id="rId10"/>
    <sheet name="Садовая 58" sheetId="11" r:id="rId11"/>
    <sheet name="Садовая 59" sheetId="12" r:id="rId12"/>
    <sheet name="Садовая 60" sheetId="13" r:id="rId13"/>
    <sheet name="Садовая 62" sheetId="14" r:id="rId14"/>
    <sheet name="Мира 51" sheetId="15" r:id="rId15"/>
    <sheet name="Мира 52" sheetId="16" r:id="rId16"/>
    <sheet name="Мира 57" sheetId="17" r:id="rId17"/>
    <sheet name="Мира 61" sheetId="18" r:id="rId18"/>
    <sheet name="Дружбы 9" sheetId="19" r:id="rId19"/>
    <sheet name="Молодежная 36" sheetId="20" r:id="rId20"/>
  </sheets>
  <definedNames/>
  <calcPr fullCalcOnLoad="1"/>
</workbook>
</file>

<file path=xl/sharedStrings.xml><?xml version="1.0" encoding="utf-8"?>
<sst xmlns="http://schemas.openxmlformats.org/spreadsheetml/2006/main" count="583" uniqueCount="57">
  <si>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</si>
  <si>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</si>
  <si>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</si>
  <si>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</si>
  <si>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</si>
  <si>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</si>
  <si>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</si>
  <si>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Установка  электросчетчиков (1 шт.)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</si>
  <si>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</si>
  <si>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</si>
  <si>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</si>
  <si>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</si>
  <si>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</si>
  <si>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</si>
  <si>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</si>
  <si>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</si>
  <si>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</si>
  <si>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</si>
  <si>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</si>
  <si>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</si>
  <si>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</si>
  <si>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</si>
  <si>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</si>
  <si>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Итого:</t>
  </si>
  <si>
    <t>Проверка вентканалов -  2 раза в год</t>
  </si>
  <si>
    <t xml:space="preserve">Установка  электросчетчиков </t>
  </si>
  <si>
    <t>ППР- сети водопровода</t>
  </si>
  <si>
    <t>№ 7 по ул. Новикова с. Вятское за 2011 год</t>
  </si>
  <si>
    <t>Проверка вентканалов -  4 раза в год</t>
  </si>
  <si>
    <t>Установка  электросчетчиков</t>
  </si>
  <si>
    <t>№ 8 по ул. Новикова с. Вятское за 2011 год</t>
  </si>
  <si>
    <t>№ 20 по ул. Новикова с. Вятское за 2011 год</t>
  </si>
  <si>
    <t>Установка  электросчетчиков (2 шт.)</t>
  </si>
  <si>
    <t>№ 21 по ул. Новикова с. Вятское за 2011 год</t>
  </si>
  <si>
    <t>№ 24 по ул. Новикова с. Вятское за 2011 год</t>
  </si>
  <si>
    <t>Проверка вентканалов -  1 раз в год</t>
  </si>
  <si>
    <t>№ 53 по ул. Новикова с. Вятское за 2011 год</t>
  </si>
  <si>
    <t>№ 54 по ул. Новикова с. Вятское за 2011 год</t>
  </si>
  <si>
    <t>№ 55 по ул. Новикова с. Вятское за 2011 год</t>
  </si>
  <si>
    <t>№ 56 по ул. Новикова с. Вятское за 2011 год</t>
  </si>
  <si>
    <t>№ 6 по ул. Садовая с. Вятское за 2011 год</t>
  </si>
  <si>
    <t>№58 по ул. Садовая с. Вятское за 2011 год</t>
  </si>
  <si>
    <t>№59 по ул. Садовая с. Вятское за 2011 год</t>
  </si>
  <si>
    <t>№60 по ул. Садовая с. Вятское за 2011 год</t>
  </si>
  <si>
    <t>№62 по ул. Садовая с. Вятское за 2011 год</t>
  </si>
  <si>
    <t>Установка  электросчетчиков (3 шт.)</t>
  </si>
  <si>
    <t>№51 по ул. Мира с. Вятское за 2011 год</t>
  </si>
  <si>
    <t>Программирование счетчика электроэнергии (ООО "ЭлСервис")</t>
  </si>
  <si>
    <t>№52 по ул. Мира с. Вятское за 2011 год</t>
  </si>
  <si>
    <t>Установка  электросчетчиков  (9 шт.)</t>
  </si>
  <si>
    <t>№57 по ул. Мира с. Вятское за 2011 год</t>
  </si>
  <si>
    <t xml:space="preserve">Установка  электросчетчиков  </t>
  </si>
  <si>
    <t>№61 по ул. Мира с. Вятское за 2011 год</t>
  </si>
  <si>
    <t>Установка  электросчетчиков   (1 шт.)</t>
  </si>
  <si>
    <t>№9 по ул. Дружбы с. Вятское за 2011 год</t>
  </si>
  <si>
    <t>№36 по ул. Молодежная с. Вятское за 2011 год</t>
  </si>
  <si>
    <t>Проверка вентканалов -  4  раза в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</si>
</sst>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28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774.24</f>
        <v>774.24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1734</f>
        <v>1734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1749</f>
        <v>1749</v>
      </c>
      <c r="D13" s="1"/>
      <c r="E13" s="1"/>
    </row>
    <row r="14" spans="1:5" ht="33" customHeight="1">
      <c r="A14" s="3">
        <v>9</v>
      </c>
      <c r="B14" s="5" t="s">
        <v>13</v>
      </c>
      <c r="C14" s="4">
        <f>436</f>
        <v>436</v>
      </c>
      <c r="D14" s="1"/>
      <c r="E14" s="1"/>
    </row>
    <row r="15" spans="1:5" ht="18.75">
      <c r="A15" s="3">
        <v>10</v>
      </c>
      <c r="B15" s="5" t="s">
        <v>14</v>
      </c>
      <c r="C15" s="4">
        <f>3245.62</f>
        <v>3245.62</v>
      </c>
      <c r="D15" s="1"/>
      <c r="E15" s="1"/>
    </row>
    <row r="16" spans="1:5" ht="18.75">
      <c r="A16" s="3">
        <v>11</v>
      </c>
      <c r="B16" s="5" t="s">
        <v>15</v>
      </c>
      <c r="C16" s="4">
        <f>6345</f>
        <v>6345</v>
      </c>
      <c r="D16" s="1"/>
      <c r="E16" s="1"/>
    </row>
    <row r="17" spans="1:5" ht="37.5">
      <c r="A17" s="3">
        <v>12</v>
      </c>
      <c r="B17" s="5" t="s">
        <v>16</v>
      </c>
      <c r="C17" s="4">
        <f>1976.33</f>
        <v>1976.33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3405.59</f>
        <v>3405.59</v>
      </c>
      <c r="D19" s="1"/>
      <c r="E19" s="1"/>
    </row>
    <row r="20" spans="1:5" ht="18.75">
      <c r="A20" s="3">
        <v>15</v>
      </c>
      <c r="B20" s="5" t="s">
        <v>19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26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20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21</v>
      </c>
      <c r="C23" s="4">
        <f>17658</f>
        <v>17658</v>
      </c>
      <c r="D23" s="1"/>
      <c r="E23" s="1"/>
    </row>
    <row r="24" spans="1:5" ht="37.5">
      <c r="A24" s="3">
        <v>19</v>
      </c>
      <c r="B24" s="5" t="s">
        <v>22</v>
      </c>
      <c r="C24" s="4">
        <f>2192</f>
        <v>2192</v>
      </c>
      <c r="D24" s="1"/>
      <c r="E24" s="1"/>
    </row>
    <row r="25" spans="1:5" ht="18.75">
      <c r="A25" s="3"/>
      <c r="B25" s="6" t="s">
        <v>23</v>
      </c>
      <c r="C25" s="6">
        <f>SUM(C6:C24)</f>
        <v>55648.14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684.36</f>
        <v>684.36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3642</f>
        <v>3642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697</f>
        <v>697</v>
      </c>
      <c r="D13" s="1"/>
      <c r="E13" s="1"/>
    </row>
    <row r="14" spans="1:5" ht="33" customHeight="1">
      <c r="A14" s="3">
        <v>9</v>
      </c>
      <c r="B14" s="5" t="s">
        <v>13</v>
      </c>
      <c r="C14" s="4">
        <f>1179</f>
        <v>1179</v>
      </c>
      <c r="D14" s="1"/>
      <c r="E14" s="1"/>
    </row>
    <row r="15" spans="1:5" ht="18.75">
      <c r="A15" s="3">
        <v>10</v>
      </c>
      <c r="B15" s="5" t="s">
        <v>14</v>
      </c>
      <c r="C15" s="4">
        <f>1544.35</f>
        <v>1544.35</v>
      </c>
      <c r="D15" s="1"/>
      <c r="E15" s="1"/>
    </row>
    <row r="16" spans="1:5" ht="18.75">
      <c r="A16" s="3">
        <v>11</v>
      </c>
      <c r="B16" s="5" t="s">
        <v>15</v>
      </c>
      <c r="C16" s="4">
        <f>6150</f>
        <v>6150</v>
      </c>
      <c r="D16" s="1"/>
      <c r="E16" s="1"/>
    </row>
    <row r="17" spans="1:5" ht="37.5">
      <c r="A17" s="3">
        <v>12</v>
      </c>
      <c r="B17" s="5" t="s">
        <v>16</v>
      </c>
      <c r="C17" s="4">
        <f>1976.33</f>
        <v>1976.33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3405.59</f>
        <v>3405.59</v>
      </c>
      <c r="D19" s="1"/>
      <c r="E19" s="1"/>
    </row>
    <row r="20" spans="1:5" ht="18.75">
      <c r="A20" s="3">
        <v>15</v>
      </c>
      <c r="B20" s="5" t="s">
        <v>19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26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20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21</v>
      </c>
      <c r="C23" s="4">
        <f>17118</f>
        <v>17118</v>
      </c>
      <c r="D23" s="1"/>
      <c r="E23" s="1"/>
    </row>
    <row r="24" spans="1:5" ht="37.5">
      <c r="A24" s="3">
        <v>19</v>
      </c>
      <c r="B24" s="5" t="s">
        <v>22</v>
      </c>
      <c r="C24" s="4">
        <f>2125</f>
        <v>2125</v>
      </c>
      <c r="D24" s="1"/>
      <c r="E24" s="1"/>
    </row>
    <row r="25" spans="1:5" ht="18.75">
      <c r="A25" s="3"/>
      <c r="B25" s="6" t="s">
        <v>23</v>
      </c>
      <c r="C25" s="6">
        <f>SUM(C6:C24)</f>
        <v>48948.39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778.66</f>
        <v>778.66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322.4</f>
        <v>322.4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1058.04</f>
        <v>1058.04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763</f>
        <v>763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24552</f>
        <v>24552</v>
      </c>
      <c r="D14" s="1"/>
      <c r="E14" s="1"/>
    </row>
    <row r="15" spans="1:5" ht="18.75">
      <c r="A15" s="3">
        <v>10</v>
      </c>
      <c r="B15" s="5" t="s">
        <v>14</v>
      </c>
      <c r="C15" s="4">
        <f>5261.13</f>
        <v>5261.13</v>
      </c>
      <c r="D15" s="1"/>
      <c r="E15" s="1"/>
    </row>
    <row r="16" spans="1:5" ht="18.75">
      <c r="A16" s="3">
        <v>11</v>
      </c>
      <c r="B16" s="5" t="s">
        <v>15</v>
      </c>
      <c r="C16" s="4">
        <f>6946</f>
        <v>6946</v>
      </c>
      <c r="D16" s="1"/>
      <c r="E16" s="1"/>
    </row>
    <row r="17" spans="1:5" ht="37.5">
      <c r="A17" s="3">
        <v>12</v>
      </c>
      <c r="B17" s="5" t="s">
        <v>16</v>
      </c>
      <c r="C17" s="4">
        <f>1976.33</f>
        <v>1976.33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3405.59</f>
        <v>3405.59</v>
      </c>
      <c r="D19" s="1"/>
      <c r="E19" s="1"/>
    </row>
    <row r="20" spans="1:5" ht="18.75">
      <c r="A20" s="3">
        <v>15</v>
      </c>
      <c r="B20" s="5" t="s">
        <v>19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26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20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21</v>
      </c>
      <c r="C23" s="4">
        <f>19331</f>
        <v>19331</v>
      </c>
      <c r="D23" s="1"/>
      <c r="E23" s="1"/>
    </row>
    <row r="24" spans="1:5" ht="37.5">
      <c r="A24" s="3">
        <v>19</v>
      </c>
      <c r="B24" s="5" t="s">
        <v>22</v>
      </c>
      <c r="C24" s="4">
        <f>2400</f>
        <v>2400</v>
      </c>
      <c r="D24" s="1"/>
      <c r="E24" s="1"/>
    </row>
    <row r="25" spans="1:5" ht="18.75">
      <c r="A25" s="3"/>
      <c r="B25" s="6" t="s">
        <v>23</v>
      </c>
      <c r="C25" s="6">
        <f>SUM(C6:C24)</f>
        <v>77333.91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2">
      <selection activeCell="C15" sqref="C1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792.51</f>
        <v>792.51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322.4</f>
        <v>322.4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1058.04</f>
        <v>1058.04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779</f>
        <v>779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429</f>
        <v>429</v>
      </c>
      <c r="D13" s="1"/>
      <c r="E13" s="1"/>
    </row>
    <row r="14" spans="1:5" ht="33" customHeight="1">
      <c r="A14" s="3">
        <v>9</v>
      </c>
      <c r="B14" s="5" t="s">
        <v>13</v>
      </c>
      <c r="C14" s="4">
        <f>12455</f>
        <v>12455</v>
      </c>
      <c r="D14" s="1"/>
      <c r="E14" s="1"/>
    </row>
    <row r="15" spans="1:5" ht="33" customHeight="1">
      <c r="A15" s="3">
        <v>10</v>
      </c>
      <c r="B15" s="5" t="s">
        <v>47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14</v>
      </c>
      <c r="C16" s="4">
        <f>3049.01</f>
        <v>3049.01</v>
      </c>
      <c r="D16" s="1"/>
      <c r="E16" s="1"/>
    </row>
    <row r="17" spans="1:5" ht="18.75">
      <c r="A17" s="3">
        <v>12</v>
      </c>
      <c r="B17" s="5" t="s">
        <v>15</v>
      </c>
      <c r="C17" s="4">
        <f>6977</f>
        <v>6977</v>
      </c>
      <c r="D17" s="1"/>
      <c r="E17" s="1"/>
    </row>
    <row r="18" spans="1:5" ht="37.5">
      <c r="A18" s="3">
        <v>13</v>
      </c>
      <c r="B18" s="5" t="s">
        <v>16</v>
      </c>
      <c r="C18" s="4">
        <f>1976.33</f>
        <v>1976.33</v>
      </c>
      <c r="D18" s="1"/>
      <c r="E18" s="1"/>
    </row>
    <row r="19" spans="1:5" ht="37.5">
      <c r="A19" s="3">
        <v>14</v>
      </c>
      <c r="B19" s="5" t="s">
        <v>17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>
        <f>3405.59</f>
        <v>3405.59</v>
      </c>
      <c r="D20" s="1"/>
      <c r="E20" s="1"/>
    </row>
    <row r="21" spans="1:5" ht="18.75">
      <c r="A21" s="3">
        <v>16</v>
      </c>
      <c r="B21" s="5" t="s">
        <v>19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26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20</v>
      </c>
      <c r="C23" s="4">
        <f>1334.72</f>
        <v>1334.72</v>
      </c>
      <c r="D23" s="1"/>
      <c r="E23" s="1"/>
    </row>
    <row r="24" spans="1:5" ht="18.75">
      <c r="A24" s="3">
        <v>19</v>
      </c>
      <c r="B24" s="5" t="s">
        <v>21</v>
      </c>
      <c r="C24" s="4">
        <f>19417</f>
        <v>19417</v>
      </c>
      <c r="D24" s="1"/>
      <c r="E24" s="1"/>
    </row>
    <row r="25" spans="1:5" ht="37.5">
      <c r="A25" s="3">
        <v>20</v>
      </c>
      <c r="B25" s="5" t="s">
        <v>22</v>
      </c>
      <c r="C25" s="4">
        <f>2410</f>
        <v>2410</v>
      </c>
      <c r="D25" s="1"/>
      <c r="E25" s="1"/>
    </row>
    <row r="26" spans="1:5" ht="18.75">
      <c r="A26" s="3"/>
      <c r="B26" s="6" t="s">
        <v>23</v>
      </c>
      <c r="C26" s="6">
        <f>SUM(C6:C25)</f>
        <v>64097.64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2">
      <selection activeCell="C15" sqref="C1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792.51</f>
        <v>792.51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322.4</f>
        <v>322.4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1058.04</f>
        <v>1058.04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779</f>
        <v>779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62</f>
        <v>62</v>
      </c>
      <c r="D13" s="1"/>
      <c r="E13" s="1"/>
    </row>
    <row r="14" spans="1:5" ht="33" customHeight="1">
      <c r="A14" s="3">
        <v>9</v>
      </c>
      <c r="B14" s="5" t="s">
        <v>13</v>
      </c>
      <c r="C14" s="4">
        <f>22728</f>
        <v>22728</v>
      </c>
      <c r="D14" s="1"/>
      <c r="E14" s="1"/>
    </row>
    <row r="15" spans="1:5" ht="33" customHeight="1">
      <c r="A15" s="3">
        <v>10</v>
      </c>
      <c r="B15" s="5" t="s">
        <v>47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14</v>
      </c>
      <c r="C16" s="4">
        <f>3827.68</f>
        <v>3827.68</v>
      </c>
      <c r="D16" s="1"/>
      <c r="E16" s="1"/>
    </row>
    <row r="17" spans="1:5" ht="18.75">
      <c r="A17" s="3">
        <v>12</v>
      </c>
      <c r="B17" s="5" t="s">
        <v>15</v>
      </c>
      <c r="C17" s="4">
        <f>6994</f>
        <v>6994</v>
      </c>
      <c r="D17" s="1"/>
      <c r="E17" s="1"/>
    </row>
    <row r="18" spans="1:5" ht="37.5">
      <c r="A18" s="3">
        <v>13</v>
      </c>
      <c r="B18" s="5" t="s">
        <v>16</v>
      </c>
      <c r="C18" s="4">
        <f>1976.33</f>
        <v>1976.33</v>
      </c>
      <c r="D18" s="1"/>
      <c r="E18" s="1"/>
    </row>
    <row r="19" spans="1:5" ht="37.5">
      <c r="A19" s="3">
        <v>14</v>
      </c>
      <c r="B19" s="5" t="s">
        <v>17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>
        <f>3405.59</f>
        <v>3405.59</v>
      </c>
      <c r="D20" s="1"/>
      <c r="E20" s="1"/>
    </row>
    <row r="21" spans="1:5" ht="18.75">
      <c r="A21" s="3">
        <v>16</v>
      </c>
      <c r="B21" s="5" t="s">
        <v>19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26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20</v>
      </c>
      <c r="C23" s="4">
        <f>1334.72</f>
        <v>1334.72</v>
      </c>
      <c r="D23" s="1"/>
      <c r="E23" s="1"/>
    </row>
    <row r="24" spans="1:5" ht="18.75">
      <c r="A24" s="3">
        <v>19</v>
      </c>
      <c r="B24" s="5" t="s">
        <v>21</v>
      </c>
      <c r="C24" s="4">
        <f>19466</f>
        <v>19466</v>
      </c>
      <c r="D24" s="1"/>
      <c r="E24" s="1"/>
    </row>
    <row r="25" spans="1:5" ht="37.5">
      <c r="A25" s="3">
        <v>20</v>
      </c>
      <c r="B25" s="5" t="s">
        <v>22</v>
      </c>
      <c r="C25" s="4">
        <f>2416</f>
        <v>2416</v>
      </c>
      <c r="D25" s="1"/>
      <c r="E25" s="1"/>
    </row>
    <row r="26" spans="1:5" ht="18.75">
      <c r="A26" s="3"/>
      <c r="B26" s="6" t="s">
        <v>23</v>
      </c>
      <c r="C26" s="6">
        <f>SUM(C6:C25)</f>
        <v>74967.31000000001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2">
      <selection activeCell="C15" sqref="C1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789.57</f>
        <v>789.57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45</v>
      </c>
      <c r="C9" s="4">
        <f>339</f>
        <v>339</v>
      </c>
      <c r="D9" s="1"/>
      <c r="E9" s="1"/>
    </row>
    <row r="10" spans="1:5" ht="37.5">
      <c r="A10" s="3">
        <v>5</v>
      </c>
      <c r="B10" s="5" t="s">
        <v>8</v>
      </c>
      <c r="C10" s="4">
        <f>322.4</f>
        <v>322.4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1058.04</f>
        <v>1058.04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779</f>
        <v>779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81</f>
        <v>81</v>
      </c>
      <c r="D13" s="1"/>
      <c r="E13" s="1"/>
    </row>
    <row r="14" spans="1:5" ht="33" customHeight="1">
      <c r="A14" s="3">
        <v>9</v>
      </c>
      <c r="B14" s="5" t="s">
        <v>13</v>
      </c>
      <c r="C14" s="4" t="s">
        <v>10</v>
      </c>
      <c r="D14" s="1"/>
      <c r="E14" s="1"/>
    </row>
    <row r="15" spans="1:5" ht="33" customHeight="1">
      <c r="A15" s="3">
        <v>10</v>
      </c>
      <c r="B15" s="5" t="s">
        <v>47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14</v>
      </c>
      <c r="C16" s="4">
        <f>504.54</f>
        <v>504.54</v>
      </c>
      <c r="D16" s="1"/>
      <c r="E16" s="1"/>
    </row>
    <row r="17" spans="1:5" ht="18.75">
      <c r="A17" s="3">
        <v>12</v>
      </c>
      <c r="B17" s="5" t="s">
        <v>15</v>
      </c>
      <c r="C17" s="4">
        <f>6994</f>
        <v>6994</v>
      </c>
      <c r="D17" s="1"/>
      <c r="E17" s="1"/>
    </row>
    <row r="18" spans="1:5" ht="37.5">
      <c r="A18" s="3">
        <v>13</v>
      </c>
      <c r="B18" s="5" t="s">
        <v>16</v>
      </c>
      <c r="C18" s="4">
        <f>1976.33</f>
        <v>1976.33</v>
      </c>
      <c r="D18" s="1"/>
      <c r="E18" s="1"/>
    </row>
    <row r="19" spans="1:5" ht="37.5">
      <c r="A19" s="3">
        <v>14</v>
      </c>
      <c r="B19" s="5" t="s">
        <v>17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>
        <f>3405.59</f>
        <v>3405.59</v>
      </c>
      <c r="D20" s="1"/>
      <c r="E20" s="1"/>
    </row>
    <row r="21" spans="1:5" ht="18.75">
      <c r="A21" s="3">
        <v>16</v>
      </c>
      <c r="B21" s="5" t="s">
        <v>19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26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20</v>
      </c>
      <c r="C23" s="4">
        <f>1334.72</f>
        <v>1334.72</v>
      </c>
      <c r="D23" s="1"/>
      <c r="E23" s="1"/>
    </row>
    <row r="24" spans="1:5" ht="18.75">
      <c r="A24" s="3">
        <v>19</v>
      </c>
      <c r="B24" s="5" t="s">
        <v>21</v>
      </c>
      <c r="C24" s="4">
        <f>19466</f>
        <v>19466</v>
      </c>
      <c r="D24" s="1"/>
      <c r="E24" s="1"/>
    </row>
    <row r="25" spans="1:5" ht="37.5">
      <c r="A25" s="3">
        <v>20</v>
      </c>
      <c r="B25" s="5" t="s">
        <v>22</v>
      </c>
      <c r="C25" s="4">
        <f>2416</f>
        <v>2416</v>
      </c>
      <c r="D25" s="1"/>
      <c r="E25" s="1"/>
    </row>
    <row r="26" spans="1:5" ht="18.75">
      <c r="A26" s="3"/>
      <c r="B26" s="6" t="s">
        <v>23</v>
      </c>
      <c r="C26" s="6">
        <f>SUM(C6:C25)</f>
        <v>49158.23000000001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2">
      <selection activeCell="B15" sqref="B1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1643.61</f>
        <v>1643.61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3419</f>
        <v>3419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7050</f>
        <v>7050</v>
      </c>
      <c r="D14" s="1"/>
      <c r="E14" s="1"/>
    </row>
    <row r="15" spans="1:5" ht="33" customHeight="1">
      <c r="A15" s="3">
        <v>10</v>
      </c>
      <c r="B15" s="5" t="s">
        <v>47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14</v>
      </c>
      <c r="C16" s="4">
        <f>2245.31</f>
        <v>2245.31</v>
      </c>
      <c r="D16" s="1"/>
      <c r="E16" s="1"/>
    </row>
    <row r="17" spans="1:5" ht="18.75">
      <c r="A17" s="3">
        <v>12</v>
      </c>
      <c r="B17" s="5" t="s">
        <v>15</v>
      </c>
      <c r="C17" s="4">
        <f>15059</f>
        <v>15059</v>
      </c>
      <c r="D17" s="1"/>
      <c r="E17" s="1"/>
    </row>
    <row r="18" spans="1:5" ht="37.5">
      <c r="A18" s="3">
        <v>13</v>
      </c>
      <c r="B18" s="5" t="s">
        <v>16</v>
      </c>
      <c r="C18" s="4">
        <f>4446.56</f>
        <v>4446.56</v>
      </c>
      <c r="D18" s="1"/>
      <c r="E18" s="1"/>
    </row>
    <row r="19" spans="1:5" ht="37.5">
      <c r="A19" s="3">
        <v>14</v>
      </c>
      <c r="B19" s="5" t="s">
        <v>17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>
        <f>6811.18</f>
        <v>6811.18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26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2669.43</f>
        <v>2669.43</v>
      </c>
      <c r="D23" s="1"/>
      <c r="E23" s="1"/>
    </row>
    <row r="24" spans="1:5" ht="18.75">
      <c r="A24" s="3">
        <v>19</v>
      </c>
      <c r="B24" s="5" t="s">
        <v>21</v>
      </c>
      <c r="C24" s="4">
        <f>41911</f>
        <v>41911</v>
      </c>
      <c r="D24" s="1"/>
      <c r="E24" s="1"/>
    </row>
    <row r="25" spans="1:5" ht="37.5">
      <c r="A25" s="3">
        <v>20</v>
      </c>
      <c r="B25" s="5" t="s">
        <v>22</v>
      </c>
      <c r="C25" s="4">
        <f>5203</f>
        <v>5203</v>
      </c>
      <c r="D25" s="1"/>
      <c r="E25" s="1"/>
    </row>
    <row r="26" spans="1:5" ht="18.75">
      <c r="A26" s="3"/>
      <c r="B26" s="6" t="s">
        <v>23</v>
      </c>
      <c r="C26" s="6">
        <f>SUM(C6:C25)</f>
        <v>105792.19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2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1641.72</f>
        <v>1641.72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49</v>
      </c>
      <c r="C9" s="4">
        <f>1017</f>
        <v>1017</v>
      </c>
      <c r="D9" s="1"/>
      <c r="E9" s="1"/>
    </row>
    <row r="10" spans="1:5" ht="37.5">
      <c r="A10" s="3">
        <v>5</v>
      </c>
      <c r="B10" s="5" t="s">
        <v>8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3117</f>
        <v>3117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296</f>
        <v>296</v>
      </c>
      <c r="D13" s="1"/>
      <c r="E13" s="1"/>
    </row>
    <row r="14" spans="1:5" ht="33" customHeight="1">
      <c r="A14" s="3">
        <v>9</v>
      </c>
      <c r="B14" s="5" t="s">
        <v>13</v>
      </c>
      <c r="C14" s="4">
        <f>10746</f>
        <v>10746</v>
      </c>
      <c r="D14" s="1"/>
      <c r="E14" s="1"/>
    </row>
    <row r="15" spans="1:5" ht="33" customHeight="1">
      <c r="A15" s="3">
        <v>10</v>
      </c>
      <c r="B15" s="5" t="s">
        <v>47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14</v>
      </c>
      <c r="C16" s="4">
        <f>5275.52</f>
        <v>5275.52</v>
      </c>
      <c r="D16" s="1"/>
      <c r="E16" s="1"/>
    </row>
    <row r="17" spans="1:5" ht="18.75">
      <c r="A17" s="3">
        <v>12</v>
      </c>
      <c r="B17" s="5" t="s">
        <v>15</v>
      </c>
      <c r="C17" s="4">
        <f>15013</f>
        <v>15013</v>
      </c>
      <c r="D17" s="1"/>
      <c r="E17" s="1"/>
    </row>
    <row r="18" spans="1:5" ht="37.5">
      <c r="A18" s="3">
        <v>13</v>
      </c>
      <c r="B18" s="5" t="s">
        <v>16</v>
      </c>
      <c r="C18" s="4">
        <f>4446.56</f>
        <v>4446.56</v>
      </c>
      <c r="D18" s="1"/>
      <c r="E18" s="1"/>
    </row>
    <row r="19" spans="1:5" ht="37.5">
      <c r="A19" s="3">
        <v>14</v>
      </c>
      <c r="B19" s="5" t="s">
        <v>17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>
        <f>6811.18</f>
        <v>6811.18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26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2669.43</f>
        <v>2669.43</v>
      </c>
      <c r="D23" s="1"/>
      <c r="E23" s="1"/>
    </row>
    <row r="24" spans="1:5" ht="18.75">
      <c r="A24" s="3">
        <v>19</v>
      </c>
      <c r="B24" s="5" t="s">
        <v>21</v>
      </c>
      <c r="C24" s="4">
        <f>41783</f>
        <v>41783</v>
      </c>
      <c r="D24" s="1"/>
      <c r="E24" s="1"/>
    </row>
    <row r="25" spans="1:5" ht="37.5">
      <c r="A25" s="3">
        <v>20</v>
      </c>
      <c r="B25" s="5" t="s">
        <v>22</v>
      </c>
      <c r="C25" s="4">
        <f>5187</f>
        <v>5187</v>
      </c>
      <c r="D25" s="1"/>
      <c r="E25" s="1"/>
    </row>
    <row r="26" spans="1:5" ht="18.75">
      <c r="A26" s="3"/>
      <c r="B26" s="6" t="s">
        <v>23</v>
      </c>
      <c r="C26" s="6">
        <f>SUM(C6:C25)</f>
        <v>113337.51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2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791.25</f>
        <v>791.25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51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322.4</f>
        <v>322.4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1058.04</f>
        <v>1058.04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771</f>
        <v>771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845</f>
        <v>845</v>
      </c>
      <c r="D13" s="1"/>
      <c r="E13" s="1"/>
    </row>
    <row r="14" spans="1:5" ht="33" customHeight="1">
      <c r="A14" s="3">
        <v>9</v>
      </c>
      <c r="B14" s="5" t="s">
        <v>13</v>
      </c>
      <c r="C14" s="4">
        <f>6326</f>
        <v>6326</v>
      </c>
      <c r="D14" s="1"/>
      <c r="E14" s="1"/>
    </row>
    <row r="15" spans="1:5" ht="33" customHeight="1">
      <c r="A15" s="3">
        <v>10</v>
      </c>
      <c r="B15" s="5" t="s">
        <v>47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14</v>
      </c>
      <c r="C16" s="4">
        <f>3441</f>
        <v>3441</v>
      </c>
      <c r="D16" s="1"/>
      <c r="E16" s="1"/>
    </row>
    <row r="17" spans="1:5" ht="18.75">
      <c r="A17" s="3">
        <v>12</v>
      </c>
      <c r="B17" s="5" t="s">
        <v>15</v>
      </c>
      <c r="C17" s="4">
        <f>6711</f>
        <v>6711</v>
      </c>
      <c r="D17" s="1"/>
      <c r="E17" s="1"/>
    </row>
    <row r="18" spans="1:5" ht="37.5">
      <c r="A18" s="3">
        <v>13</v>
      </c>
      <c r="B18" s="5" t="s">
        <v>16</v>
      </c>
      <c r="C18" s="4">
        <f>1976.33</f>
        <v>1976.33</v>
      </c>
      <c r="D18" s="1"/>
      <c r="E18" s="1"/>
    </row>
    <row r="19" spans="1:5" ht="37.5">
      <c r="A19" s="3">
        <v>14</v>
      </c>
      <c r="B19" s="5" t="s">
        <v>17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>
        <f>3405.59</f>
        <v>3405.59</v>
      </c>
      <c r="D20" s="1"/>
      <c r="E20" s="1"/>
    </row>
    <row r="21" spans="1:5" ht="18.75">
      <c r="A21" s="3">
        <v>16</v>
      </c>
      <c r="B21" s="5" t="s">
        <v>19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26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20</v>
      </c>
      <c r="C23" s="4">
        <f>1334.72</f>
        <v>1334.72</v>
      </c>
      <c r="D23" s="1"/>
      <c r="E23" s="1"/>
    </row>
    <row r="24" spans="1:5" ht="18.75">
      <c r="A24" s="3">
        <v>19</v>
      </c>
      <c r="B24" s="5" t="s">
        <v>21</v>
      </c>
      <c r="C24" s="4">
        <f>18678</f>
        <v>18678</v>
      </c>
      <c r="D24" s="1"/>
      <c r="E24" s="1"/>
    </row>
    <row r="25" spans="1:5" ht="37.5">
      <c r="A25" s="3">
        <v>20</v>
      </c>
      <c r="B25" s="5" t="s">
        <v>22</v>
      </c>
      <c r="C25" s="4">
        <f>2318</f>
        <v>2318</v>
      </c>
      <c r="D25" s="1"/>
      <c r="E25" s="1"/>
    </row>
    <row r="26" spans="1:5" ht="18.75">
      <c r="A26" s="3"/>
      <c r="B26" s="6" t="s">
        <v>23</v>
      </c>
      <c r="C26" s="6">
        <f>SUM(C6:C25)</f>
        <v>57670.37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2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782.43</f>
        <v>782.43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53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322.4</f>
        <v>322.4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1058.04</f>
        <v>1058.04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740</f>
        <v>740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4537</f>
        <v>4537</v>
      </c>
      <c r="D14" s="1"/>
      <c r="E14" s="1"/>
    </row>
    <row r="15" spans="1:5" ht="33" customHeight="1">
      <c r="A15" s="3">
        <v>10</v>
      </c>
      <c r="B15" s="5" t="s">
        <v>47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14</v>
      </c>
      <c r="C16" s="4">
        <f>1506.56</f>
        <v>1506.56</v>
      </c>
      <c r="D16" s="1"/>
      <c r="E16" s="1"/>
    </row>
    <row r="17" spans="1:5" ht="18.75">
      <c r="A17" s="3">
        <v>12</v>
      </c>
      <c r="B17" s="5" t="s">
        <v>15</v>
      </c>
      <c r="C17" s="4">
        <f>6933</f>
        <v>6933</v>
      </c>
      <c r="D17" s="1"/>
      <c r="E17" s="1"/>
    </row>
    <row r="18" spans="1:5" ht="37.5">
      <c r="A18" s="3">
        <v>13</v>
      </c>
      <c r="B18" s="5" t="s">
        <v>16</v>
      </c>
      <c r="C18" s="4">
        <f>1976.33</f>
        <v>1976.33</v>
      </c>
      <c r="D18" s="1"/>
      <c r="E18" s="1"/>
    </row>
    <row r="19" spans="1:5" ht="37.5">
      <c r="A19" s="3">
        <v>14</v>
      </c>
      <c r="B19" s="5" t="s">
        <v>17</v>
      </c>
      <c r="C19" s="4">
        <f>14718.15</f>
        <v>14718.15</v>
      </c>
      <c r="D19" s="1"/>
      <c r="E19" s="1"/>
    </row>
    <row r="20" spans="1:5" ht="18.75">
      <c r="A20" s="3">
        <v>15</v>
      </c>
      <c r="B20" s="5" t="s">
        <v>18</v>
      </c>
      <c r="C20" s="4">
        <f>3405.59</f>
        <v>3405.59</v>
      </c>
      <c r="D20" s="1"/>
      <c r="E20" s="1"/>
    </row>
    <row r="21" spans="1:5" ht="18.75">
      <c r="A21" s="3">
        <v>16</v>
      </c>
      <c r="B21" s="5" t="s">
        <v>19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26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20</v>
      </c>
      <c r="C23" s="4">
        <f>1334.72</f>
        <v>1334.72</v>
      </c>
      <c r="D23" s="1"/>
      <c r="E23" s="1"/>
    </row>
    <row r="24" spans="1:5" ht="18.75">
      <c r="A24" s="3">
        <v>19</v>
      </c>
      <c r="B24" s="5" t="s">
        <v>21</v>
      </c>
      <c r="C24" s="4">
        <f>19295</f>
        <v>19295</v>
      </c>
      <c r="D24" s="1"/>
      <c r="E24" s="1"/>
    </row>
    <row r="25" spans="1:5" ht="37.5">
      <c r="A25" s="3">
        <v>20</v>
      </c>
      <c r="B25" s="5" t="s">
        <v>22</v>
      </c>
      <c r="C25" s="4">
        <f>2395</f>
        <v>2395</v>
      </c>
      <c r="D25" s="1"/>
      <c r="E25" s="1"/>
    </row>
    <row r="26" spans="1:5" ht="18.75">
      <c r="A26" s="3"/>
      <c r="B26" s="6" t="s">
        <v>23</v>
      </c>
      <c r="C26" s="6">
        <f>SUM(C6:C25)</f>
        <v>68809.26000000001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2">
      <selection activeCell="C26" sqref="C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35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513</f>
        <v>513</v>
      </c>
      <c r="D14" s="1"/>
      <c r="E14" s="1"/>
    </row>
    <row r="15" spans="1:5" ht="33" customHeight="1">
      <c r="A15" s="3">
        <v>10</v>
      </c>
      <c r="B15" s="5" t="s">
        <v>47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14</v>
      </c>
      <c r="C16" s="4">
        <f>273.24</f>
        <v>273.24</v>
      </c>
      <c r="D16" s="1"/>
      <c r="E16" s="1"/>
    </row>
    <row r="17" spans="1:5" ht="18.75">
      <c r="A17" s="3">
        <v>12</v>
      </c>
      <c r="B17" s="5" t="s">
        <v>15</v>
      </c>
      <c r="C17" s="4">
        <f>2757</f>
        <v>2757</v>
      </c>
      <c r="D17" s="1"/>
      <c r="E17" s="1"/>
    </row>
    <row r="18" spans="1:5" ht="37.5">
      <c r="A18" s="3">
        <v>13</v>
      </c>
      <c r="B18" s="5" t="s">
        <v>16</v>
      </c>
      <c r="C18" s="4">
        <f>1317.5</f>
        <v>1317.5</v>
      </c>
      <c r="D18" s="1"/>
      <c r="E18" s="1"/>
    </row>
    <row r="19" spans="1:5" ht="37.5">
      <c r="A19" s="3">
        <v>14</v>
      </c>
      <c r="B19" s="5" t="s">
        <v>17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>
        <f>3405.59</f>
        <v>3405.59</v>
      </c>
      <c r="D20" s="1"/>
      <c r="E20" s="1"/>
    </row>
    <row r="21" spans="1:5" ht="18.75">
      <c r="A21" s="3">
        <v>16</v>
      </c>
      <c r="B21" s="5" t="s">
        <v>19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26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20</v>
      </c>
      <c r="C23" s="4">
        <f>1334.72</f>
        <v>1334.72</v>
      </c>
      <c r="D23" s="1"/>
      <c r="E23" s="1"/>
    </row>
    <row r="24" spans="1:5" ht="18.75">
      <c r="A24" s="3">
        <v>19</v>
      </c>
      <c r="B24" s="5" t="s">
        <v>21</v>
      </c>
      <c r="C24" s="4">
        <f>7675</f>
        <v>7675</v>
      </c>
      <c r="D24" s="1"/>
      <c r="E24" s="1"/>
    </row>
    <row r="25" spans="1:5" ht="37.5">
      <c r="A25" s="3">
        <v>20</v>
      </c>
      <c r="B25" s="5" t="s">
        <v>22</v>
      </c>
      <c r="C25" s="4">
        <f>953</f>
        <v>953</v>
      </c>
      <c r="D25" s="1"/>
      <c r="E25" s="1"/>
    </row>
    <row r="26" spans="1:5" ht="18.75">
      <c r="A26" s="3"/>
      <c r="B26" s="6" t="s">
        <v>23</v>
      </c>
      <c r="C26" s="6">
        <f>SUM(C6:C25)</f>
        <v>25068.29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6" sqref="C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56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772.14</f>
        <v>772.14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1256</f>
        <v>1256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13443</f>
        <v>13443</v>
      </c>
      <c r="D13" s="1"/>
      <c r="E13" s="1"/>
    </row>
    <row r="14" spans="1:5" ht="33" customHeight="1">
      <c r="A14" s="3">
        <v>9</v>
      </c>
      <c r="B14" s="5" t="s">
        <v>13</v>
      </c>
      <c r="C14" s="4" t="s">
        <v>10</v>
      </c>
      <c r="D14" s="1"/>
      <c r="E14" s="1"/>
    </row>
    <row r="15" spans="1:5" ht="18.75">
      <c r="A15" s="3">
        <v>10</v>
      </c>
      <c r="B15" s="5" t="s">
        <v>14</v>
      </c>
      <c r="C15" s="4">
        <f>9912.7</f>
        <v>9912.7</v>
      </c>
      <c r="D15" s="1"/>
      <c r="E15" s="1"/>
    </row>
    <row r="16" spans="1:5" ht="18.75">
      <c r="A16" s="3">
        <v>11</v>
      </c>
      <c r="B16" s="5" t="s">
        <v>15</v>
      </c>
      <c r="C16" s="4">
        <f>6345</f>
        <v>6345</v>
      </c>
      <c r="D16" s="1"/>
      <c r="E16" s="1"/>
    </row>
    <row r="17" spans="1:5" ht="37.5">
      <c r="A17" s="3">
        <v>12</v>
      </c>
      <c r="B17" s="5" t="s">
        <v>16</v>
      </c>
      <c r="C17" s="4">
        <f>1976.33</f>
        <v>1976.33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3405.59</f>
        <v>3405.59</v>
      </c>
      <c r="D19" s="1"/>
      <c r="E19" s="1"/>
    </row>
    <row r="20" spans="1:5" ht="18.75">
      <c r="A20" s="3">
        <v>15</v>
      </c>
      <c r="B20" s="5" t="s">
        <v>19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26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20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21</v>
      </c>
      <c r="C23" s="4">
        <f>17658</f>
        <v>17658</v>
      </c>
      <c r="D23" s="1"/>
      <c r="E23" s="1"/>
    </row>
    <row r="24" spans="1:5" ht="37.5">
      <c r="A24" s="3">
        <v>19</v>
      </c>
      <c r="B24" s="5" t="s">
        <v>22</v>
      </c>
      <c r="C24" s="4">
        <f>2192</f>
        <v>2192</v>
      </c>
      <c r="D24" s="1"/>
      <c r="E24" s="1"/>
    </row>
    <row r="25" spans="1:5" ht="18.75">
      <c r="A25" s="3"/>
      <c r="B25" s="6" t="s">
        <v>23</v>
      </c>
      <c r="C25" s="6">
        <f>SUM(C6:C24)</f>
        <v>73206.12000000001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28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2255.32</f>
        <v>2255.32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>
        <f>226</f>
        <v>226</v>
      </c>
      <c r="D9" s="1"/>
      <c r="E9" s="1"/>
    </row>
    <row r="10" spans="1:5" ht="37.5">
      <c r="A10" s="3">
        <v>5</v>
      </c>
      <c r="B10" s="5" t="s">
        <v>8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2147</f>
        <v>2147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9063</f>
        <v>9063</v>
      </c>
      <c r="D14" s="1"/>
      <c r="E14" s="1"/>
    </row>
    <row r="15" spans="1:5" ht="18.75">
      <c r="A15" s="3">
        <v>10</v>
      </c>
      <c r="B15" s="5" t="s">
        <v>14</v>
      </c>
      <c r="C15" s="4">
        <f>18150.02</f>
        <v>18150.02</v>
      </c>
      <c r="D15" s="1"/>
      <c r="E15" s="1"/>
    </row>
    <row r="16" spans="1:5" ht="18.75">
      <c r="A16" s="3">
        <v>11</v>
      </c>
      <c r="B16" s="5" t="s">
        <v>15</v>
      </c>
      <c r="C16" s="4">
        <f>20059</f>
        <v>20059</v>
      </c>
      <c r="D16" s="1"/>
      <c r="E16" s="1"/>
    </row>
    <row r="17" spans="1:5" ht="37.5">
      <c r="A17" s="3">
        <v>12</v>
      </c>
      <c r="B17" s="5" t="s">
        <v>16</v>
      </c>
      <c r="C17" s="4">
        <f>5928.86</f>
        <v>5928.86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19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26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21</v>
      </c>
      <c r="C23" s="4">
        <f>55827</f>
        <v>55827</v>
      </c>
      <c r="D23" s="1"/>
      <c r="E23" s="1"/>
    </row>
    <row r="24" spans="1:5" ht="37.5">
      <c r="A24" s="3">
        <v>19</v>
      </c>
      <c r="B24" s="5" t="s">
        <v>22</v>
      </c>
      <c r="C24" s="4">
        <f>6930</f>
        <v>6930</v>
      </c>
      <c r="D24" s="1"/>
      <c r="E24" s="1"/>
    </row>
    <row r="25" spans="1:5" ht="18.75">
      <c r="A25" s="3"/>
      <c r="B25" s="6" t="s">
        <v>23</v>
      </c>
      <c r="C25" s="6">
        <f>SUM(C6:C24)</f>
        <v>150485.71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28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930.48</f>
        <v>930.48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>
        <f>226</f>
        <v>226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5581</f>
        <v>5581</v>
      </c>
      <c r="D14" s="1"/>
      <c r="E14" s="1"/>
    </row>
    <row r="15" spans="1:5" ht="33" customHeight="1">
      <c r="A15" s="3">
        <v>10</v>
      </c>
      <c r="B15" s="5" t="s">
        <v>47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14</v>
      </c>
      <c r="C16" s="4">
        <f>1877.77</f>
        <v>1877.77</v>
      </c>
      <c r="D16" s="1"/>
      <c r="E16" s="1"/>
    </row>
    <row r="17" spans="1:5" ht="18.75">
      <c r="A17" s="3">
        <v>12</v>
      </c>
      <c r="B17" s="5" t="s">
        <v>15</v>
      </c>
      <c r="C17" s="4">
        <f>8027</f>
        <v>8027</v>
      </c>
      <c r="D17" s="1"/>
      <c r="E17" s="1"/>
    </row>
    <row r="18" spans="1:5" ht="37.5">
      <c r="A18" s="3">
        <v>13</v>
      </c>
      <c r="B18" s="5" t="s">
        <v>16</v>
      </c>
      <c r="C18" s="4">
        <f>2635</f>
        <v>2635</v>
      </c>
      <c r="D18" s="1"/>
      <c r="E18" s="1"/>
    </row>
    <row r="19" spans="1:5" ht="37.5">
      <c r="A19" s="3">
        <v>14</v>
      </c>
      <c r="B19" s="5" t="s">
        <v>17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>
        <f>3405.59</f>
        <v>3405.59</v>
      </c>
      <c r="D20" s="1"/>
      <c r="E20" s="1"/>
    </row>
    <row r="21" spans="1:5" ht="18.75">
      <c r="A21" s="3">
        <v>16</v>
      </c>
      <c r="B21" s="5" t="s">
        <v>19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26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20</v>
      </c>
      <c r="C23" s="4">
        <f>1334.72</f>
        <v>1334.72</v>
      </c>
      <c r="D23" s="1"/>
      <c r="E23" s="1"/>
    </row>
    <row r="24" spans="1:5" ht="18.75">
      <c r="A24" s="3">
        <v>19</v>
      </c>
      <c r="B24" s="5" t="s">
        <v>21</v>
      </c>
      <c r="C24" s="4">
        <f>22341</f>
        <v>22341</v>
      </c>
      <c r="D24" s="1"/>
      <c r="E24" s="1"/>
    </row>
    <row r="25" spans="1:5" ht="37.5">
      <c r="A25" s="3">
        <v>20</v>
      </c>
      <c r="B25" s="5" t="s">
        <v>22</v>
      </c>
      <c r="C25" s="4">
        <f>2773</f>
        <v>2773</v>
      </c>
      <c r="D25" s="1"/>
      <c r="E25" s="1"/>
    </row>
    <row r="26" spans="1:5" ht="18.75">
      <c r="A26" s="3"/>
      <c r="B26" s="6" t="s">
        <v>23</v>
      </c>
      <c r="C26" s="6">
        <f>SUM(C6:C25)</f>
        <v>65246.200000000004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28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981.3</f>
        <v>981.3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>
        <f>226</f>
        <v>226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239</f>
        <v>239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6464</f>
        <v>6464</v>
      </c>
      <c r="D14" s="1"/>
      <c r="E14" s="1"/>
    </row>
    <row r="15" spans="1:5" ht="18.75">
      <c r="A15" s="3">
        <v>10</v>
      </c>
      <c r="B15" s="5" t="s">
        <v>14</v>
      </c>
      <c r="C15" s="4">
        <f>752.45</f>
        <v>752.45</v>
      </c>
      <c r="D15" s="1"/>
      <c r="E15" s="1"/>
    </row>
    <row r="16" spans="1:5" ht="18.75">
      <c r="A16" s="3">
        <v>11</v>
      </c>
      <c r="B16" s="5" t="s">
        <v>15</v>
      </c>
      <c r="C16" s="4">
        <f>8404</f>
        <v>8404</v>
      </c>
      <c r="D16" s="1"/>
      <c r="E16" s="1"/>
    </row>
    <row r="17" spans="1:5" ht="37.5">
      <c r="A17" s="3">
        <v>12</v>
      </c>
      <c r="B17" s="5" t="s">
        <v>16</v>
      </c>
      <c r="C17" s="4">
        <f>2635</f>
        <v>2635</v>
      </c>
      <c r="D17" s="1"/>
      <c r="E17" s="1"/>
    </row>
    <row r="18" spans="1:5" ht="37.5">
      <c r="A18" s="3">
        <v>13</v>
      </c>
      <c r="B18" s="5" t="s">
        <v>17</v>
      </c>
      <c r="C18" s="4">
        <f>14718.15</f>
        <v>14718.15</v>
      </c>
      <c r="D18" s="1"/>
      <c r="E18" s="1"/>
    </row>
    <row r="19" spans="1:5" ht="18.75">
      <c r="A19" s="3">
        <v>14</v>
      </c>
      <c r="B19" s="5" t="s">
        <v>18</v>
      </c>
      <c r="C19" s="4">
        <f>3405.59</f>
        <v>3405.59</v>
      </c>
      <c r="D19" s="1"/>
      <c r="E19" s="1"/>
    </row>
    <row r="20" spans="1:5" ht="18.75">
      <c r="A20" s="3">
        <v>15</v>
      </c>
      <c r="B20" s="5" t="s">
        <v>19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26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20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21</v>
      </c>
      <c r="C23" s="4">
        <f>23389</f>
        <v>23389</v>
      </c>
      <c r="D23" s="1"/>
      <c r="E23" s="1"/>
    </row>
    <row r="24" spans="1:5" ht="37.5">
      <c r="A24" s="3">
        <v>19</v>
      </c>
      <c r="B24" s="5" t="s">
        <v>22</v>
      </c>
      <c r="C24" s="4">
        <f>2903</f>
        <v>2903</v>
      </c>
      <c r="D24" s="1"/>
      <c r="E24" s="1"/>
    </row>
    <row r="25" spans="1:5" ht="18.75">
      <c r="A25" s="3"/>
      <c r="B25" s="6" t="s">
        <v>23</v>
      </c>
      <c r="C25" s="6">
        <f>SUM(C6:C24)</f>
        <v>80966.85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35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762.07</f>
        <v>762.07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>
        <f>226</f>
        <v>226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1018</f>
        <v>1018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348</f>
        <v>348</v>
      </c>
      <c r="D13" s="1"/>
      <c r="E13" s="1"/>
    </row>
    <row r="14" spans="1:5" ht="33" customHeight="1">
      <c r="A14" s="3">
        <v>9</v>
      </c>
      <c r="B14" s="5" t="s">
        <v>13</v>
      </c>
      <c r="C14" s="4">
        <f>512</f>
        <v>512</v>
      </c>
      <c r="D14" s="1"/>
      <c r="E14" s="1"/>
    </row>
    <row r="15" spans="1:5" ht="18.75">
      <c r="A15" s="3">
        <v>10</v>
      </c>
      <c r="B15" s="5" t="s">
        <v>14</v>
      </c>
      <c r="C15" s="4">
        <f>1028.2</f>
        <v>1028.2</v>
      </c>
      <c r="D15" s="1"/>
      <c r="E15" s="1"/>
    </row>
    <row r="16" spans="1:5" ht="18.75">
      <c r="A16" s="3">
        <v>11</v>
      </c>
      <c r="B16" s="5" t="s">
        <v>15</v>
      </c>
      <c r="C16" s="4">
        <f>6295</f>
        <v>6295</v>
      </c>
      <c r="D16" s="1"/>
      <c r="E16" s="1"/>
    </row>
    <row r="17" spans="1:5" ht="37.5">
      <c r="A17" s="3">
        <v>12</v>
      </c>
      <c r="B17" s="5" t="s">
        <v>16</v>
      </c>
      <c r="C17" s="4">
        <f>3952.66</f>
        <v>3952.66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19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26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2669.49</f>
        <v>2669.49</v>
      </c>
      <c r="D22" s="1"/>
      <c r="E22" s="1"/>
    </row>
    <row r="23" spans="1:5" ht="18.75">
      <c r="A23" s="3">
        <v>18</v>
      </c>
      <c r="B23" s="5" t="s">
        <v>21</v>
      </c>
      <c r="C23" s="4">
        <f>17521</f>
        <v>17521</v>
      </c>
      <c r="D23" s="1"/>
      <c r="E23" s="1"/>
    </row>
    <row r="24" spans="1:5" ht="37.5">
      <c r="A24" s="3">
        <v>19</v>
      </c>
      <c r="B24" s="5" t="s">
        <v>22</v>
      </c>
      <c r="C24" s="4">
        <f>2175</f>
        <v>2175</v>
      </c>
      <c r="D24" s="1"/>
      <c r="E24" s="1"/>
    </row>
    <row r="25" spans="1:5" ht="18.75">
      <c r="A25" s="3"/>
      <c r="B25" s="6" t="s">
        <v>23</v>
      </c>
      <c r="C25" s="6">
        <f>SUM(C6:C24)</f>
        <v>52944.26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1615.27</f>
        <v>1615.27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2863</f>
        <v>2863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1771</f>
        <v>1771</v>
      </c>
      <c r="D13" s="1"/>
      <c r="E13" s="1"/>
    </row>
    <row r="14" spans="1:5" ht="33" customHeight="1">
      <c r="A14" s="3">
        <v>9</v>
      </c>
      <c r="B14" s="5" t="s">
        <v>13</v>
      </c>
      <c r="C14" s="4">
        <f>5490</f>
        <v>5490</v>
      </c>
      <c r="D14" s="1"/>
      <c r="E14" s="1"/>
    </row>
    <row r="15" spans="1:5" ht="33" customHeight="1">
      <c r="A15" s="3">
        <v>10</v>
      </c>
      <c r="B15" s="5" t="s">
        <v>47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14</v>
      </c>
      <c r="C16" s="4">
        <f>45151.57</f>
        <v>45151.57</v>
      </c>
      <c r="D16" s="1"/>
      <c r="E16" s="1"/>
    </row>
    <row r="17" spans="1:5" ht="18.75">
      <c r="A17" s="3">
        <v>12</v>
      </c>
      <c r="B17" s="5" t="s">
        <v>15</v>
      </c>
      <c r="C17" s="4">
        <f>15056</f>
        <v>15056</v>
      </c>
      <c r="D17" s="1"/>
      <c r="E17" s="1"/>
    </row>
    <row r="18" spans="1:5" ht="37.5">
      <c r="A18" s="3">
        <v>13</v>
      </c>
      <c r="B18" s="5" t="s">
        <v>16</v>
      </c>
      <c r="C18" s="4">
        <f>4446.56</f>
        <v>4446.56</v>
      </c>
      <c r="D18" s="1"/>
      <c r="E18" s="1"/>
    </row>
    <row r="19" spans="1:5" ht="37.5">
      <c r="A19" s="3">
        <v>14</v>
      </c>
      <c r="B19" s="5" t="s">
        <v>17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>
        <f>6811.18</f>
        <v>6811.18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26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2669.49</f>
        <v>2669.49</v>
      </c>
      <c r="D23" s="1"/>
      <c r="E23" s="1"/>
    </row>
    <row r="24" spans="1:5" ht="18.75">
      <c r="A24" s="3">
        <v>19</v>
      </c>
      <c r="B24" s="5" t="s">
        <v>21</v>
      </c>
      <c r="C24" s="4">
        <f>41902</f>
        <v>41902</v>
      </c>
      <c r="D24" s="1"/>
      <c r="E24" s="1"/>
    </row>
    <row r="25" spans="1:5" ht="37.5">
      <c r="A25" s="3">
        <v>20</v>
      </c>
      <c r="B25" s="5" t="s">
        <v>22</v>
      </c>
      <c r="C25" s="4">
        <f>5201</f>
        <v>5201</v>
      </c>
      <c r="D25" s="1"/>
      <c r="E25" s="1"/>
    </row>
    <row r="26" spans="1:5" ht="18.75">
      <c r="A26" s="3"/>
      <c r="B26" s="6" t="s">
        <v>23</v>
      </c>
      <c r="C26" s="6">
        <f>SUM(C6:C25)</f>
        <v>148424.16999999998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">
      <selection activeCell="C15" sqref="C1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1627.23</f>
        <v>1627.23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3268</f>
        <v>3268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1359</f>
        <v>1359</v>
      </c>
      <c r="D13" s="1"/>
      <c r="E13" s="1"/>
    </row>
    <row r="14" spans="1:5" ht="33" customHeight="1">
      <c r="A14" s="3">
        <v>9</v>
      </c>
      <c r="B14" s="5" t="s">
        <v>13</v>
      </c>
      <c r="C14" s="4">
        <f>27899</f>
        <v>27899</v>
      </c>
      <c r="D14" s="1"/>
      <c r="E14" s="1"/>
    </row>
    <row r="15" spans="1:5" ht="33" customHeight="1">
      <c r="A15" s="3">
        <v>10</v>
      </c>
      <c r="B15" s="5" t="s">
        <v>47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14</v>
      </c>
      <c r="C16" s="4">
        <f>7288.81</f>
        <v>7288.81</v>
      </c>
      <c r="D16" s="1"/>
      <c r="E16" s="1"/>
    </row>
    <row r="17" spans="1:5" ht="18.75">
      <c r="A17" s="3">
        <v>12</v>
      </c>
      <c r="B17" s="5" t="s">
        <v>15</v>
      </c>
      <c r="C17" s="4">
        <f>15197</f>
        <v>15197</v>
      </c>
      <c r="D17" s="1"/>
      <c r="E17" s="1"/>
    </row>
    <row r="18" spans="1:5" ht="37.5">
      <c r="A18" s="3">
        <v>13</v>
      </c>
      <c r="B18" s="5" t="s">
        <v>16</v>
      </c>
      <c r="C18" s="4">
        <f>4446.56</f>
        <v>4446.56</v>
      </c>
      <c r="D18" s="1"/>
      <c r="E18" s="1"/>
    </row>
    <row r="19" spans="1:5" ht="37.5">
      <c r="A19" s="3">
        <v>14</v>
      </c>
      <c r="B19" s="5" t="s">
        <v>17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>
        <f>6811.18</f>
        <v>6811.18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26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2669.49</f>
        <v>2669.49</v>
      </c>
      <c r="D23" s="1"/>
      <c r="E23" s="1"/>
    </row>
    <row r="24" spans="1:5" ht="18.75">
      <c r="A24" s="3">
        <v>19</v>
      </c>
      <c r="B24" s="5" t="s">
        <v>21</v>
      </c>
      <c r="C24" s="4">
        <f>42296</f>
        <v>42296</v>
      </c>
      <c r="D24" s="1"/>
      <c r="E24" s="1"/>
    </row>
    <row r="25" spans="1:5" ht="37.5">
      <c r="A25" s="3">
        <v>20</v>
      </c>
      <c r="B25" s="5" t="s">
        <v>22</v>
      </c>
      <c r="C25" s="4">
        <f>5250</f>
        <v>5250</v>
      </c>
      <c r="D25" s="1"/>
      <c r="E25" s="1"/>
    </row>
    <row r="26" spans="1:5" ht="18.75">
      <c r="A26" s="3"/>
      <c r="B26" s="6" t="s">
        <v>23</v>
      </c>
      <c r="C26" s="6">
        <f>SUM(C6:C25)</f>
        <v>133559.37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2">
      <selection activeCell="H8" sqref="H8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759.33</f>
        <v>759.33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>
        <f>322.4</f>
        <v>322.4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1058.04</f>
        <v>1058.04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2664</f>
        <v>2664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1248</f>
        <v>1248</v>
      </c>
      <c r="D13" s="1"/>
      <c r="E13" s="1"/>
    </row>
    <row r="14" spans="1:5" ht="33" customHeight="1">
      <c r="A14" s="3">
        <v>9</v>
      </c>
      <c r="B14" s="5" t="s">
        <v>13</v>
      </c>
      <c r="C14" s="4">
        <f>7346</f>
        <v>7346</v>
      </c>
      <c r="D14" s="1"/>
      <c r="E14" s="1"/>
    </row>
    <row r="15" spans="1:5" ht="18.75">
      <c r="A15" s="3">
        <v>10</v>
      </c>
      <c r="B15" s="5" t="s">
        <v>14</v>
      </c>
      <c r="C15" s="4">
        <f>1946.98</f>
        <v>1946.98</v>
      </c>
      <c r="D15" s="1"/>
      <c r="E15" s="1"/>
    </row>
    <row r="16" spans="1:5" ht="18.75">
      <c r="A16" s="3">
        <v>11</v>
      </c>
      <c r="B16" s="5" t="s">
        <v>15</v>
      </c>
      <c r="C16" s="4">
        <f>6994</f>
        <v>6994</v>
      </c>
      <c r="D16" s="1"/>
      <c r="E16" s="1"/>
    </row>
    <row r="17" spans="1:5" ht="37.5">
      <c r="A17" s="3">
        <v>12</v>
      </c>
      <c r="B17" s="5" t="s">
        <v>16</v>
      </c>
      <c r="C17" s="4">
        <f>1976.33</f>
        <v>1976.33</v>
      </c>
      <c r="D17" s="1"/>
      <c r="E17" s="1"/>
    </row>
    <row r="18" spans="1:5" ht="37.5">
      <c r="A18" s="3">
        <v>13</v>
      </c>
      <c r="B18" s="5" t="s">
        <v>17</v>
      </c>
      <c r="C18" s="4">
        <f>14718.15</f>
        <v>14718.15</v>
      </c>
      <c r="D18" s="1"/>
      <c r="E18" s="1"/>
    </row>
    <row r="19" spans="1:5" ht="18.75">
      <c r="A19" s="3">
        <v>14</v>
      </c>
      <c r="B19" s="5" t="s">
        <v>18</v>
      </c>
      <c r="C19" s="4">
        <f>3405.59</f>
        <v>3405.59</v>
      </c>
      <c r="D19" s="1"/>
      <c r="E19" s="1"/>
    </row>
    <row r="20" spans="1:5" ht="18.75">
      <c r="A20" s="3">
        <v>15</v>
      </c>
      <c r="B20" s="5" t="s">
        <v>19</v>
      </c>
      <c r="C20" s="4">
        <f>1334.72</f>
        <v>1334.72</v>
      </c>
      <c r="D20" s="1"/>
      <c r="E20" s="1"/>
    </row>
    <row r="21" spans="1:5" ht="18.75">
      <c r="A21" s="3">
        <v>16</v>
      </c>
      <c r="B21" s="5" t="s">
        <v>26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20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21</v>
      </c>
      <c r="C23" s="4">
        <f>19466</f>
        <v>19466</v>
      </c>
      <c r="D23" s="1"/>
      <c r="E23" s="1"/>
    </row>
    <row r="24" spans="1:5" ht="37.5">
      <c r="A24" s="3">
        <v>19</v>
      </c>
      <c r="B24" s="5" t="s">
        <v>22</v>
      </c>
      <c r="C24" s="4">
        <f>2416</f>
        <v>2416</v>
      </c>
      <c r="D24" s="1"/>
      <c r="E24" s="1"/>
    </row>
    <row r="25" spans="1:5" ht="18.75">
      <c r="A25" s="3"/>
      <c r="B25" s="6" t="s">
        <v>23</v>
      </c>
      <c r="C25" s="6">
        <f>SUM(C6:C24)</f>
        <v>74860.58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3">
      <selection activeCell="G8" sqref="G8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797.14</f>
        <v>797.14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322.4</f>
        <v>322.4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1058.04</f>
        <v>1058.04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477</f>
        <v>477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8191</f>
        <v>8191</v>
      </c>
      <c r="D14" s="1"/>
      <c r="E14" s="1"/>
    </row>
    <row r="15" spans="1:5" ht="33" customHeight="1">
      <c r="A15" s="3">
        <v>10</v>
      </c>
      <c r="B15" s="5" t="s">
        <v>47</v>
      </c>
      <c r="C15" s="4">
        <f>600</f>
        <v>600</v>
      </c>
      <c r="D15" s="1"/>
      <c r="E15" s="1"/>
    </row>
    <row r="16" spans="1:5" ht="18.75">
      <c r="A16" s="3">
        <v>11</v>
      </c>
      <c r="B16" s="5" t="s">
        <v>14</v>
      </c>
      <c r="C16" s="4">
        <f>2677</f>
        <v>2677</v>
      </c>
      <c r="D16" s="1"/>
      <c r="E16" s="1"/>
    </row>
    <row r="17" spans="1:5" ht="18.75">
      <c r="A17" s="3">
        <v>12</v>
      </c>
      <c r="B17" s="5" t="s">
        <v>15</v>
      </c>
      <c r="C17" s="4">
        <f>6959</f>
        <v>6959</v>
      </c>
      <c r="D17" s="1"/>
      <c r="E17" s="1"/>
    </row>
    <row r="18" spans="1:5" ht="37.5">
      <c r="A18" s="3">
        <v>13</v>
      </c>
      <c r="B18" s="5" t="s">
        <v>16</v>
      </c>
      <c r="C18" s="4">
        <f>1976.33</f>
        <v>1976.33</v>
      </c>
      <c r="D18" s="1"/>
      <c r="E18" s="1"/>
    </row>
    <row r="19" spans="1:5" ht="37.5">
      <c r="A19" s="3">
        <v>14</v>
      </c>
      <c r="B19" s="5" t="s">
        <v>17</v>
      </c>
      <c r="C19" s="4" t="s">
        <v>10</v>
      </c>
      <c r="D19" s="1"/>
      <c r="E19" s="1"/>
    </row>
    <row r="20" spans="1:5" ht="18.75">
      <c r="A20" s="3">
        <v>15</v>
      </c>
      <c r="B20" s="5" t="s">
        <v>18</v>
      </c>
      <c r="C20" s="4">
        <f>3405.59</f>
        <v>3405.59</v>
      </c>
      <c r="D20" s="1"/>
      <c r="E20" s="1"/>
    </row>
    <row r="21" spans="1:5" ht="18.75">
      <c r="A21" s="3">
        <v>16</v>
      </c>
      <c r="B21" s="5" t="s">
        <v>19</v>
      </c>
      <c r="C21" s="4">
        <f>1334.72</f>
        <v>1334.72</v>
      </c>
      <c r="D21" s="1"/>
      <c r="E21" s="1"/>
    </row>
    <row r="22" spans="1:5" ht="18.75">
      <c r="A22" s="3">
        <v>17</v>
      </c>
      <c r="B22" s="5" t="s">
        <v>26</v>
      </c>
      <c r="C22" s="4">
        <f>1334.72</f>
        <v>1334.72</v>
      </c>
      <c r="D22" s="1"/>
      <c r="E22" s="1"/>
    </row>
    <row r="23" spans="1:5" ht="18.75">
      <c r="A23" s="3">
        <v>18</v>
      </c>
      <c r="B23" s="5" t="s">
        <v>20</v>
      </c>
      <c r="C23" s="4">
        <f>1334.72</f>
        <v>1334.72</v>
      </c>
      <c r="D23" s="1"/>
      <c r="E23" s="1"/>
    </row>
    <row r="24" spans="1:5" ht="18.75">
      <c r="A24" s="3">
        <v>19</v>
      </c>
      <c r="B24" s="5" t="s">
        <v>21</v>
      </c>
      <c r="C24" s="4">
        <f>19368</f>
        <v>19368</v>
      </c>
      <c r="D24" s="1"/>
      <c r="E24" s="1"/>
    </row>
    <row r="25" spans="1:5" ht="37.5">
      <c r="A25" s="3">
        <v>20</v>
      </c>
      <c r="B25" s="5" t="s">
        <v>22</v>
      </c>
      <c r="C25" s="4">
        <f>2404</f>
        <v>2404</v>
      </c>
      <c r="D25" s="1"/>
      <c r="E25" s="1"/>
    </row>
    <row r="26" spans="1:5" ht="18.75">
      <c r="A26" s="3"/>
      <c r="B26" s="6" t="s">
        <v>23</v>
      </c>
      <c r="C26" s="6">
        <f>SUM(C6:C25)</f>
        <v>58662.26000000001</v>
      </c>
      <c r="D26" s="1"/>
      <c r="E26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Пользователь3</cp:lastModifiedBy>
  <cp:lastPrinted>2012-03-20T06:32:12Z</cp:lastPrinted>
  <dcterms:modified xsi:type="dcterms:W3CDTF">2012-03-20T12:16:49Z</dcterms:modified>
  <cp:category/>
  <cp:version/>
  <cp:contentType/>
  <cp:contentStatus/>
</cp:coreProperties>
</file>